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3275" windowHeight="6915"/>
  </bookViews>
  <sheets>
    <sheet name="Pontos por Função" sheetId="1" r:id="rId1"/>
    <sheet name="FP - por f" sheetId="6" r:id="rId2"/>
    <sheet name="LOC" sheetId="3" r:id="rId3"/>
    <sheet name="Esforço" sheetId="4" r:id="rId4"/>
  </sheets>
  <calcPr calcId="145621"/>
</workbook>
</file>

<file path=xl/calcChain.xml><?xml version="1.0" encoding="utf-8"?>
<calcChain xmlns="http://schemas.openxmlformats.org/spreadsheetml/2006/main">
  <c r="E5" i="1" l="1"/>
  <c r="E6" i="1"/>
  <c r="E8" i="1"/>
  <c r="E9" i="1"/>
  <c r="E10" i="1"/>
  <c r="E12" i="1"/>
  <c r="E13" i="1"/>
  <c r="E14" i="1"/>
  <c r="E16" i="1"/>
  <c r="E17" i="1"/>
  <c r="E18" i="1"/>
  <c r="E20" i="1"/>
  <c r="E21" i="1"/>
  <c r="E22" i="1"/>
  <c r="E4" i="1"/>
  <c r="L17" i="6"/>
  <c r="C40" i="6"/>
  <c r="H15" i="6"/>
  <c r="I15" i="6" s="1"/>
  <c r="N15" i="6" s="1"/>
  <c r="H14" i="6"/>
  <c r="H12" i="6"/>
  <c r="H11" i="6"/>
  <c r="I11" i="6" s="1"/>
  <c r="N11" i="6" s="1"/>
  <c r="H9" i="6"/>
  <c r="I9" i="6" s="1"/>
  <c r="N9" i="6" s="1"/>
  <c r="H7" i="6"/>
  <c r="H5" i="6"/>
  <c r="H4" i="6"/>
  <c r="E12" i="4"/>
  <c r="B10" i="3"/>
  <c r="B8" i="3"/>
  <c r="D4" i="3"/>
  <c r="B7" i="3" s="1"/>
  <c r="C4" i="3"/>
  <c r="B9" i="3" s="1"/>
  <c r="C44" i="1"/>
  <c r="B11" i="4"/>
  <c r="B12" i="4" s="1"/>
  <c r="C11" i="4"/>
  <c r="C12" i="4" s="1"/>
  <c r="D11" i="4"/>
  <c r="D12" i="4" s="1"/>
  <c r="E11" i="4"/>
  <c r="F4" i="4"/>
  <c r="F5" i="4"/>
  <c r="F6" i="4"/>
  <c r="F7" i="4"/>
  <c r="F8" i="4"/>
  <c r="F9" i="4"/>
  <c r="F10" i="4"/>
  <c r="F3" i="4"/>
  <c r="I4" i="6" l="1"/>
  <c r="I5" i="6"/>
  <c r="N5" i="6" s="1"/>
  <c r="I12" i="6"/>
  <c r="N12" i="6" s="1"/>
  <c r="I7" i="6"/>
  <c r="N7" i="6" s="1"/>
  <c r="I14" i="6"/>
  <c r="N14" i="6" s="1"/>
  <c r="E23" i="1"/>
  <c r="E26" i="1" s="1"/>
  <c r="E27" i="1" s="1"/>
  <c r="N4" i="6"/>
  <c r="H16" i="6"/>
  <c r="H22" i="6" s="1"/>
  <c r="F11" i="4"/>
  <c r="E13" i="4"/>
  <c r="C13" i="4"/>
  <c r="D13" i="4"/>
  <c r="M7" i="6"/>
  <c r="M11" i="6"/>
  <c r="M14" i="6"/>
  <c r="M15" i="6"/>
  <c r="B13" i="4"/>
  <c r="F13" i="4" s="1"/>
  <c r="I17" i="6" l="1"/>
  <c r="D23" i="6"/>
  <c r="D20" i="6"/>
  <c r="D21" i="6"/>
  <c r="M5" i="6"/>
  <c r="M12" i="6"/>
  <c r="M4" i="6"/>
  <c r="M9" i="6"/>
  <c r="N16" i="6" l="1"/>
  <c r="D22" i="6" s="1"/>
</calcChain>
</file>

<file path=xl/sharedStrings.xml><?xml version="1.0" encoding="utf-8"?>
<sst xmlns="http://schemas.openxmlformats.org/spreadsheetml/2006/main" count="154" uniqueCount="99">
  <si>
    <t>Parâmetro de Medida</t>
  </si>
  <si>
    <t>Contagem</t>
  </si>
  <si>
    <t>Simples</t>
  </si>
  <si>
    <t>Médio</t>
  </si>
  <si>
    <t>Complexo</t>
  </si>
  <si>
    <t>Fator de Ponderação</t>
  </si>
  <si>
    <t>Número de Arquivos</t>
  </si>
  <si>
    <t>Número de Interfaces Externas</t>
  </si>
  <si>
    <t>Número de Saídas</t>
  </si>
  <si>
    <t>Número de Consultas</t>
  </si>
  <si>
    <t>Número de Entradas</t>
  </si>
  <si>
    <t>x</t>
  </si>
  <si>
    <t>=</t>
  </si>
  <si>
    <t>Contagem Total</t>
  </si>
  <si>
    <t>0 - Sem influência</t>
  </si>
  <si>
    <t>1 - Incidental</t>
  </si>
  <si>
    <t>2 - Moderado</t>
  </si>
  <si>
    <t>3 - Médio</t>
  </si>
  <si>
    <t>4 - Significativo</t>
  </si>
  <si>
    <t>5 - Essencial</t>
  </si>
  <si>
    <t>2) São exigidas comunicações de dados?</t>
  </si>
  <si>
    <t>3) Há funções de processamento distribuídas?</t>
  </si>
  <si>
    <t>4) O desempenho é crítico?</t>
  </si>
  <si>
    <t>5) O sistema funcionará num ambiente operacional existente, intensiamento utilizado?</t>
  </si>
  <si>
    <t>6) O sistema requer entrada de dados on-line?</t>
  </si>
  <si>
    <t>7) A entrada de dados on-line exige que a transação de entrada seja elaborada em múltiplas telas ou operações?</t>
  </si>
  <si>
    <t>8) Os arquivos-mestres são atualizados on-line?</t>
  </si>
  <si>
    <t>9) A entrada, saída, arquivos ou consultas são complexos?</t>
  </si>
  <si>
    <t>10) O processo interno é complexo?</t>
  </si>
  <si>
    <t>11) O código foi projetado de forma a ser reusável?</t>
  </si>
  <si>
    <t>12) A conversão e a instalação estão incluídos no projeto?</t>
  </si>
  <si>
    <t>13) O sistema é projetado para múltiplas instalações em diferentes organizações?</t>
  </si>
  <si>
    <t>14) A aplicação é projetada de forma a facilitar mudanças e o uso pelo usuário?</t>
  </si>
  <si>
    <t>&lt;-- Total</t>
  </si>
  <si>
    <t>Produtividade = FP/pessoa mês</t>
  </si>
  <si>
    <t>Qualidade = defeitos/FP</t>
  </si>
  <si>
    <t>Custo = $/FP</t>
  </si>
  <si>
    <t>Documentação = páginas de documentação/FP</t>
  </si>
  <si>
    <t>FP</t>
  </si>
  <si>
    <t>1) O sistema requer backup e recuperação confiáveis?</t>
  </si>
  <si>
    <t xml:space="preserve">Funcionalidades </t>
  </si>
  <si>
    <t xml:space="preserve">KLOC </t>
  </si>
  <si>
    <t xml:space="preserve">R$ </t>
  </si>
  <si>
    <t xml:space="preserve">Pessoas </t>
  </si>
  <si>
    <t xml:space="preserve">Func. a </t>
  </si>
  <si>
    <t xml:space="preserve">Func. b </t>
  </si>
  <si>
    <t xml:space="preserve">Total </t>
  </si>
  <si>
    <t>Funções</t>
  </si>
  <si>
    <t>Tarefas</t>
  </si>
  <si>
    <t>Análise dos Requisitos</t>
  </si>
  <si>
    <t>Projeto</t>
  </si>
  <si>
    <t>Código</t>
  </si>
  <si>
    <t>Teste</t>
  </si>
  <si>
    <t>Total</t>
  </si>
  <si>
    <t>f 1</t>
  </si>
  <si>
    <t>f 2</t>
  </si>
  <si>
    <t>f 3</t>
  </si>
  <si>
    <t>f 4</t>
  </si>
  <si>
    <t>f 5</t>
  </si>
  <si>
    <t>f 6</t>
  </si>
  <si>
    <t>f 7</t>
  </si>
  <si>
    <t>f 8</t>
  </si>
  <si>
    <t>Total *</t>
  </si>
  <si>
    <t>Custo (R$)</t>
  </si>
  <si>
    <t>Taxa (R$) valor/dia</t>
  </si>
  <si>
    <t>Cadastro do Cliente</t>
  </si>
  <si>
    <t>Cadastro da Empresa</t>
  </si>
  <si>
    <t>(Contagem x Fator de Ponderação)</t>
  </si>
  <si>
    <t>Relatório de Aniversariantes</t>
  </si>
  <si>
    <t>Pesquisa de Clientes com Filtros</t>
  </si>
  <si>
    <t>Interface CEP - Correio</t>
  </si>
  <si>
    <t>Interface Receita Federal</t>
  </si>
  <si>
    <t>Tabelas Cliente</t>
  </si>
  <si>
    <t>Tabela Empresa</t>
  </si>
  <si>
    <t>Contagem Total x (0,65 + 0,01 x Soma (Fi))</t>
  </si>
  <si>
    <t>Quantidade de pessoas</t>
  </si>
  <si>
    <t>Produtividade = KLOC/pessoa mês</t>
  </si>
  <si>
    <t>Qualidade = defeitos/KLOC</t>
  </si>
  <si>
    <t>Custo = $/KLOC</t>
  </si>
  <si>
    <t>Documentação = páginas de documentação/KLOC</t>
  </si>
  <si>
    <t>FP 1</t>
  </si>
  <si>
    <t>Prod</t>
  </si>
  <si>
    <t>Custo</t>
  </si>
  <si>
    <t>Pessoas</t>
  </si>
  <si>
    <t>Valor/Hora</t>
  </si>
  <si>
    <t xml:space="preserve"> hora por FP</t>
  </si>
  <si>
    <t>X</t>
  </si>
  <si>
    <t>y</t>
  </si>
  <si>
    <t>h</t>
  </si>
  <si>
    <t>w</t>
  </si>
  <si>
    <t>e</t>
  </si>
  <si>
    <t>Contagem Total x (0,65 + 0,01 x Soma (Fi)) =</t>
  </si>
  <si>
    <t>Quantidade de Horas por Ponto de Função =</t>
  </si>
  <si>
    <t>Estimativa (Tempo) =</t>
  </si>
  <si>
    <t>Número de Entradas - Tela de Entrada on-line (Contar uma entrada para cada função de manutenção como inclusão, alteração e exclusão).</t>
  </si>
  <si>
    <t>Número de Saídas - (Relatórios, mensagens de erro, etc);</t>
  </si>
  <si>
    <t>Número de Consultas - Telas de alteração ou remoção de dados,  Telas de seleção de relatórios que permitem informar parâmetros para o relatório escolhido</t>
  </si>
  <si>
    <t>Número de Arquivos - tabela de clientes, tabela de usuários, etc;</t>
  </si>
  <si>
    <t>Número de Interfaces Externas -  APIs, WebServices,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</si>
</sst>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readingOrder="1"/>
    </xf>
    <xf numFmtId="0" fontId="0" fillId="0" borderId="9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8" xfId="0" applyBorder="1"/>
    <xf numFmtId="0" fontId="1" fillId="0" borderId="8" xfId="0" applyFont="1" applyBorder="1"/>
    <xf numFmtId="0" fontId="0" fillId="0" borderId="9" xfId="0" applyBorder="1" applyAlignment="1"/>
    <xf numFmtId="0" fontId="0" fillId="2" borderId="1" xfId="0" applyFill="1" applyBorder="1"/>
    <xf numFmtId="0" fontId="0" fillId="3" borderId="1" xfId="0" applyFill="1" applyBorder="1"/>
    <xf numFmtId="0" fontId="1" fillId="2" borderId="1" xfId="0" applyFont="1" applyFill="1" applyBorder="1"/>
    <xf numFmtId="0" fontId="3" fillId="4" borderId="10" xfId="0" applyFont="1" applyFill="1" applyBorder="1" applyAlignment="1">
      <alignment horizontal="left" vertical="top" wrapText="1" readingOrder="1"/>
    </xf>
    <xf numFmtId="0" fontId="4" fillId="4" borderId="11" xfId="0" applyFont="1" applyFill="1" applyBorder="1" applyAlignment="1">
      <alignment horizontal="left" vertical="top" wrapText="1" readingOrder="1"/>
    </xf>
    <xf numFmtId="0" fontId="4" fillId="4" borderId="12" xfId="0" applyFont="1" applyFill="1" applyBorder="1" applyAlignment="1">
      <alignment horizontal="left" vertical="top" wrapText="1" readingOrder="1"/>
    </xf>
    <xf numFmtId="0" fontId="4" fillId="4" borderId="12" xfId="0" applyFont="1" applyFill="1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1" xfId="0" applyFont="1" applyBorder="1" applyAlignmen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5" borderId="1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1" fillId="0" borderId="1" xfId="0" applyFont="1" applyBorder="1" applyAlignment="1"/>
  </cellXfs>
  <cellStyles count="1">
    <cellStyle name="Normal" xfId="0" builtinId="0"/>
  </cellStyles>
  <dxfs count="10">
    <dxf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ela2" displayName="Tabela2" ref="C30:E44" headerRowCount="0" totalsRowShown="0" tableBorderDxfId="9">
  <tableColumns count="3">
    <tableColumn id="1" name="Colunas1" headerRowDxfId="8" dataDxfId="7"/>
    <tableColumn id="2" name="Colunas2" headerRowDxfId="6" dataDxfId="5"/>
    <tableColumn id="6" name="Colunas6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3" name="Tabela24" displayName="Tabela24" ref="C26:H40" headerRowCount="0" totalsRowShown="0" tableBorderDxfId="4">
  <tableColumns count="6">
    <tableColumn id="1" name="Colunas1" headerRowDxfId="3" dataDxfId="2"/>
    <tableColumn id="2" name="Colunas2" headerRowDxfId="1" dataDxfId="0"/>
    <tableColumn id="3" name="Colunas3"/>
    <tableColumn id="4" name="Colunas4"/>
    <tableColumn id="5" name="Colunas5"/>
    <tableColumn id="6" name="Colunas6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E47" sqref="E47"/>
    </sheetView>
  </sheetViews>
  <sheetFormatPr defaultRowHeight="15" x14ac:dyDescent="0.25"/>
  <cols>
    <col min="1" max="1" width="63.85546875" style="6" customWidth="1"/>
    <col min="2" max="2" width="10" bestFit="1" customWidth="1"/>
    <col min="3" max="3" width="11.140625" customWidth="1"/>
    <col min="4" max="4" width="20" customWidth="1"/>
    <col min="5" max="5" width="61" customWidth="1"/>
    <col min="7" max="7" width="16.85546875" bestFit="1" customWidth="1"/>
    <col min="10" max="10" width="74.7109375" style="6" customWidth="1"/>
  </cols>
  <sheetData>
    <row r="1" spans="1:10" x14ac:dyDescent="0.25">
      <c r="A1" s="41"/>
      <c r="B1" s="24"/>
      <c r="C1" s="25"/>
      <c r="D1" s="20"/>
      <c r="E1" s="22"/>
    </row>
    <row r="2" spans="1:10" s="3" customFormat="1" x14ac:dyDescent="0.25">
      <c r="A2" s="35" t="s">
        <v>0</v>
      </c>
      <c r="B2" s="2" t="s">
        <v>1</v>
      </c>
      <c r="C2" s="2"/>
      <c r="D2" s="4" t="s">
        <v>5</v>
      </c>
      <c r="E2" s="23"/>
    </row>
    <row r="3" spans="1:10" ht="45" x14ac:dyDescent="0.25">
      <c r="A3" s="40" t="s">
        <v>94</v>
      </c>
      <c r="B3" s="26"/>
      <c r="C3" s="26"/>
      <c r="D3" s="27"/>
      <c r="E3" s="27" t="s">
        <v>67</v>
      </c>
    </row>
    <row r="4" spans="1:10" x14ac:dyDescent="0.25">
      <c r="A4" s="36" t="s">
        <v>2</v>
      </c>
      <c r="B4" s="1"/>
      <c r="C4" s="1"/>
      <c r="D4" s="21">
        <v>3</v>
      </c>
      <c r="E4" s="1">
        <f>D4*B4</f>
        <v>0</v>
      </c>
    </row>
    <row r="5" spans="1:10" x14ac:dyDescent="0.25">
      <c r="A5" s="36" t="s">
        <v>3</v>
      </c>
      <c r="B5" s="1"/>
      <c r="C5" s="1"/>
      <c r="D5" s="21">
        <v>4</v>
      </c>
      <c r="E5" s="1">
        <f>D5*B5</f>
        <v>0</v>
      </c>
    </row>
    <row r="6" spans="1:10" x14ac:dyDescent="0.25">
      <c r="A6" s="36" t="s">
        <v>4</v>
      </c>
      <c r="B6" s="1"/>
      <c r="C6" s="1"/>
      <c r="D6" s="21">
        <v>6</v>
      </c>
      <c r="E6" s="1">
        <f>D6*B6</f>
        <v>0</v>
      </c>
    </row>
    <row r="7" spans="1:10" x14ac:dyDescent="0.25">
      <c r="A7" s="40" t="s">
        <v>95</v>
      </c>
      <c r="B7" s="26"/>
      <c r="C7" s="26"/>
      <c r="D7" s="27"/>
      <c r="E7" s="27"/>
    </row>
    <row r="8" spans="1:10" s="30" customFormat="1" x14ac:dyDescent="0.25">
      <c r="A8" s="36" t="s">
        <v>2</v>
      </c>
      <c r="B8" s="28"/>
      <c r="C8" s="28"/>
      <c r="D8" s="29">
        <v>4</v>
      </c>
      <c r="E8" s="1">
        <f>D8*B8</f>
        <v>0</v>
      </c>
      <c r="J8" s="31"/>
    </row>
    <row r="9" spans="1:10" s="30" customFormat="1" x14ac:dyDescent="0.25">
      <c r="A9" s="36" t="s">
        <v>3</v>
      </c>
      <c r="B9" s="28"/>
      <c r="C9" s="28"/>
      <c r="D9" s="29">
        <v>5</v>
      </c>
      <c r="E9" s="1">
        <f>D9*B9</f>
        <v>0</v>
      </c>
      <c r="J9" s="31"/>
    </row>
    <row r="10" spans="1:10" s="30" customFormat="1" x14ac:dyDescent="0.25">
      <c r="A10" s="36" t="s">
        <v>4</v>
      </c>
      <c r="B10" s="28"/>
      <c r="C10" s="28"/>
      <c r="D10" s="29">
        <v>7</v>
      </c>
      <c r="E10" s="1">
        <f>D10*B10</f>
        <v>0</v>
      </c>
      <c r="J10" s="31"/>
    </row>
    <row r="11" spans="1:10" ht="45" x14ac:dyDescent="0.25">
      <c r="A11" s="40" t="s">
        <v>96</v>
      </c>
      <c r="B11" s="26"/>
      <c r="C11" s="26"/>
      <c r="D11" s="27"/>
      <c r="E11" s="27"/>
    </row>
    <row r="12" spans="1:10" s="30" customFormat="1" x14ac:dyDescent="0.25">
      <c r="A12" s="36" t="s">
        <v>2</v>
      </c>
      <c r="B12" s="28"/>
      <c r="C12" s="28"/>
      <c r="D12" s="29">
        <v>3</v>
      </c>
      <c r="E12" s="1">
        <f>D12*B12</f>
        <v>0</v>
      </c>
      <c r="J12" s="31"/>
    </row>
    <row r="13" spans="1:10" s="30" customFormat="1" x14ac:dyDescent="0.25">
      <c r="A13" s="36" t="s">
        <v>3</v>
      </c>
      <c r="B13" s="28"/>
      <c r="C13" s="28"/>
      <c r="D13" s="29">
        <v>4</v>
      </c>
      <c r="E13" s="1">
        <f>D13*B13</f>
        <v>0</v>
      </c>
      <c r="J13" s="31"/>
    </row>
    <row r="14" spans="1:10" s="30" customFormat="1" x14ac:dyDescent="0.25">
      <c r="A14" s="36" t="s">
        <v>4</v>
      </c>
      <c r="B14" s="28"/>
      <c r="C14" s="28"/>
      <c r="D14" s="29">
        <v>6</v>
      </c>
      <c r="E14" s="1">
        <f>D14*B14</f>
        <v>0</v>
      </c>
      <c r="J14" s="31"/>
    </row>
    <row r="15" spans="1:10" x14ac:dyDescent="0.25">
      <c r="A15" s="40" t="s">
        <v>97</v>
      </c>
      <c r="B15" s="26"/>
      <c r="C15" s="26"/>
      <c r="D15" s="27"/>
      <c r="E15" s="27"/>
    </row>
    <row r="16" spans="1:10" s="30" customFormat="1" x14ac:dyDescent="0.25">
      <c r="A16" s="36" t="s">
        <v>2</v>
      </c>
      <c r="B16" s="28"/>
      <c r="C16" s="28"/>
      <c r="D16" s="29">
        <v>7</v>
      </c>
      <c r="E16" s="1">
        <f>D16*B16</f>
        <v>0</v>
      </c>
      <c r="J16" s="31"/>
    </row>
    <row r="17" spans="1:10" s="30" customFormat="1" x14ac:dyDescent="0.25">
      <c r="A17" s="36" t="s">
        <v>3</v>
      </c>
      <c r="B17" s="28"/>
      <c r="C17" s="28"/>
      <c r="D17" s="29">
        <v>10</v>
      </c>
      <c r="E17" s="1">
        <f>D17*B17</f>
        <v>0</v>
      </c>
      <c r="J17" s="31"/>
    </row>
    <row r="18" spans="1:10" s="30" customFormat="1" x14ac:dyDescent="0.25">
      <c r="A18" s="36" t="s">
        <v>4</v>
      </c>
      <c r="B18" s="28"/>
      <c r="C18" s="28"/>
      <c r="D18" s="29">
        <v>15</v>
      </c>
      <c r="E18" s="1">
        <f>D18*B18</f>
        <v>0</v>
      </c>
      <c r="J18" s="31"/>
    </row>
    <row r="19" spans="1:10" x14ac:dyDescent="0.25">
      <c r="A19" s="40" t="s">
        <v>98</v>
      </c>
      <c r="B19" s="26"/>
      <c r="C19" s="26"/>
      <c r="D19" s="27"/>
      <c r="E19" s="27"/>
    </row>
    <row r="20" spans="1:10" s="30" customFormat="1" x14ac:dyDescent="0.25">
      <c r="A20" s="36" t="s">
        <v>2</v>
      </c>
      <c r="B20" s="28"/>
      <c r="C20" s="28"/>
      <c r="D20" s="29">
        <v>5</v>
      </c>
      <c r="E20" s="1">
        <f>D20*B20</f>
        <v>0</v>
      </c>
      <c r="J20" s="31"/>
    </row>
    <row r="21" spans="1:10" s="30" customFormat="1" x14ac:dyDescent="0.25">
      <c r="A21" s="36" t="s">
        <v>3</v>
      </c>
      <c r="B21" s="28"/>
      <c r="C21" s="28"/>
      <c r="D21" s="29">
        <v>7</v>
      </c>
      <c r="E21" s="1">
        <f>D21*B21</f>
        <v>0</v>
      </c>
      <c r="J21" s="31"/>
    </row>
    <row r="22" spans="1:10" s="30" customFormat="1" x14ac:dyDescent="0.25">
      <c r="A22" s="36" t="s">
        <v>4</v>
      </c>
      <c r="B22" s="28"/>
      <c r="C22" s="28"/>
      <c r="D22" s="29">
        <v>10</v>
      </c>
      <c r="E22" s="1">
        <f>D22*B22</f>
        <v>0</v>
      </c>
      <c r="J22" s="31"/>
    </row>
    <row r="23" spans="1:10" s="3" customFormat="1" x14ac:dyDescent="0.25">
      <c r="A23" s="35" t="s">
        <v>13</v>
      </c>
      <c r="B23" s="32"/>
      <c r="C23" s="32"/>
      <c r="D23" s="32"/>
      <c r="E23" s="2">
        <f>SUM(E4:E22)</f>
        <v>0</v>
      </c>
    </row>
    <row r="25" spans="1:10" ht="15.75" x14ac:dyDescent="0.25">
      <c r="A25" s="37"/>
      <c r="C25" t="s">
        <v>92</v>
      </c>
    </row>
    <row r="26" spans="1:10" ht="15.75" x14ac:dyDescent="0.25">
      <c r="A26" s="37"/>
      <c r="C26" s="33" t="s">
        <v>91</v>
      </c>
      <c r="E26">
        <f xml:space="preserve"> (E23 * (0.65 + 0.01 * C44))</f>
        <v>0</v>
      </c>
    </row>
    <row r="27" spans="1:10" ht="15.75" x14ac:dyDescent="0.25">
      <c r="A27" s="37"/>
      <c r="C27" t="s">
        <v>93</v>
      </c>
      <c r="E27">
        <f>E26*E25</f>
        <v>0</v>
      </c>
    </row>
    <row r="30" spans="1:10" x14ac:dyDescent="0.25">
      <c r="A30" s="6" t="s">
        <v>14</v>
      </c>
      <c r="B30" s="3"/>
      <c r="C30" s="10">
        <v>0</v>
      </c>
      <c r="D30" s="12" t="s">
        <v>39</v>
      </c>
    </row>
    <row r="31" spans="1:10" x14ac:dyDescent="0.25">
      <c r="A31" s="38" t="s">
        <v>15</v>
      </c>
      <c r="C31" s="11">
        <v>1</v>
      </c>
      <c r="D31" s="12" t="s">
        <v>20</v>
      </c>
    </row>
    <row r="32" spans="1:10" x14ac:dyDescent="0.25">
      <c r="A32" s="6" t="s">
        <v>16</v>
      </c>
      <c r="C32" s="10">
        <v>0</v>
      </c>
      <c r="D32" s="12" t="s">
        <v>21</v>
      </c>
    </row>
    <row r="33" spans="1:4" x14ac:dyDescent="0.25">
      <c r="A33" s="6" t="s">
        <v>17</v>
      </c>
      <c r="C33" s="11">
        <v>1</v>
      </c>
      <c r="D33" s="12" t="s">
        <v>22</v>
      </c>
    </row>
    <row r="34" spans="1:4" x14ac:dyDescent="0.25">
      <c r="A34" s="6" t="s">
        <v>18</v>
      </c>
      <c r="C34" s="10">
        <v>0</v>
      </c>
      <c r="D34" s="12" t="s">
        <v>23</v>
      </c>
    </row>
    <row r="35" spans="1:4" x14ac:dyDescent="0.25">
      <c r="A35" s="6" t="s">
        <v>19</v>
      </c>
      <c r="C35" s="11">
        <v>1</v>
      </c>
      <c r="D35" s="12" t="s">
        <v>24</v>
      </c>
    </row>
    <row r="36" spans="1:4" x14ac:dyDescent="0.25">
      <c r="A36" s="39"/>
      <c r="B36" s="3"/>
      <c r="C36" s="10">
        <v>0</v>
      </c>
      <c r="D36" s="12" t="s">
        <v>25</v>
      </c>
    </row>
    <row r="37" spans="1:4" x14ac:dyDescent="0.25">
      <c r="C37" s="11">
        <v>1</v>
      </c>
      <c r="D37" s="12" t="s">
        <v>26</v>
      </c>
    </row>
    <row r="38" spans="1:4" x14ac:dyDescent="0.25">
      <c r="C38" s="10">
        <v>0</v>
      </c>
      <c r="D38" s="12" t="s">
        <v>27</v>
      </c>
    </row>
    <row r="39" spans="1:4" x14ac:dyDescent="0.25">
      <c r="C39" s="11">
        <v>1</v>
      </c>
      <c r="D39" s="12" t="s">
        <v>28</v>
      </c>
    </row>
    <row r="40" spans="1:4" x14ac:dyDescent="0.25">
      <c r="C40" s="10">
        <v>0</v>
      </c>
      <c r="D40" s="12" t="s">
        <v>29</v>
      </c>
    </row>
    <row r="41" spans="1:4" x14ac:dyDescent="0.25">
      <c r="C41" s="11">
        <v>1</v>
      </c>
      <c r="D41" s="12" t="s">
        <v>30</v>
      </c>
    </row>
    <row r="42" spans="1:4" x14ac:dyDescent="0.25">
      <c r="C42" s="10">
        <v>0</v>
      </c>
      <c r="D42" s="12" t="s">
        <v>31</v>
      </c>
    </row>
    <row r="43" spans="1:4" x14ac:dyDescent="0.25">
      <c r="C43" s="11">
        <v>1</v>
      </c>
      <c r="D43" s="12" t="s">
        <v>32</v>
      </c>
    </row>
    <row r="44" spans="1:4" x14ac:dyDescent="0.25">
      <c r="C44" s="10">
        <f>SUM(C30:C43)</f>
        <v>7</v>
      </c>
      <c r="D44" s="8" t="s">
        <v>33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C1" workbookViewId="0">
      <selection activeCell="N16" sqref="N16"/>
    </sheetView>
  </sheetViews>
  <sheetFormatPr defaultRowHeight="15" x14ac:dyDescent="0.25"/>
  <cols>
    <col min="1" max="1" width="28.85546875" bestFit="1" customWidth="1"/>
    <col min="2" max="2" width="10" bestFit="1" customWidth="1"/>
    <col min="3" max="3" width="11.140625" customWidth="1"/>
    <col min="4" max="4" width="20" customWidth="1"/>
    <col min="5" max="5" width="22.85546875" customWidth="1"/>
    <col min="6" max="6" width="18.140625" customWidth="1"/>
    <col min="7" max="7" width="11.140625" customWidth="1"/>
    <col min="8" max="8" width="38" bestFit="1" customWidth="1"/>
    <col min="9" max="9" width="9.5703125" bestFit="1" customWidth="1"/>
    <col min="10" max="10" width="2.85546875" customWidth="1"/>
    <col min="12" max="12" width="7.7109375" customWidth="1"/>
    <col min="13" max="13" width="8.7109375" bestFit="1" customWidth="1"/>
    <col min="16" max="16" width="74.7109375" style="6" customWidth="1"/>
  </cols>
  <sheetData>
    <row r="1" spans="1:16" x14ac:dyDescent="0.25">
      <c r="A1" s="42"/>
      <c r="B1" s="43"/>
      <c r="C1" s="44"/>
      <c r="D1" s="45" t="s">
        <v>5</v>
      </c>
      <c r="E1" s="46"/>
      <c r="F1" s="47"/>
      <c r="G1" s="48"/>
      <c r="H1" s="49"/>
      <c r="I1">
        <v>8</v>
      </c>
      <c r="K1" s="3" t="s">
        <v>85</v>
      </c>
    </row>
    <row r="2" spans="1:16" s="3" customFormat="1" x14ac:dyDescent="0.25">
      <c r="A2" s="2" t="s">
        <v>0</v>
      </c>
      <c r="B2" s="2" t="s">
        <v>1</v>
      </c>
      <c r="C2" s="2"/>
      <c r="D2" s="4" t="s">
        <v>2</v>
      </c>
      <c r="E2" s="4" t="s">
        <v>3</v>
      </c>
      <c r="F2" s="4" t="s">
        <v>4</v>
      </c>
      <c r="G2" s="50"/>
      <c r="H2" s="51"/>
      <c r="I2" s="3" t="s">
        <v>80</v>
      </c>
      <c r="K2" s="3" t="s">
        <v>83</v>
      </c>
      <c r="L2" s="3" t="s">
        <v>84</v>
      </c>
      <c r="M2" s="3" t="s">
        <v>81</v>
      </c>
      <c r="N2" s="3" t="s">
        <v>82</v>
      </c>
    </row>
    <row r="3" spans="1:16" x14ac:dyDescent="0.25">
      <c r="A3" s="26" t="s">
        <v>10</v>
      </c>
      <c r="B3" s="26"/>
      <c r="C3" s="26"/>
      <c r="D3" s="27">
        <v>3</v>
      </c>
      <c r="E3" s="27">
        <v>4</v>
      </c>
      <c r="F3" s="27">
        <v>6</v>
      </c>
      <c r="G3" s="27"/>
      <c r="H3" s="26" t="s">
        <v>67</v>
      </c>
    </row>
    <row r="4" spans="1:16" x14ac:dyDescent="0.25">
      <c r="A4" s="1" t="s">
        <v>65</v>
      </c>
      <c r="B4" s="1">
        <v>2</v>
      </c>
      <c r="C4" s="1"/>
      <c r="D4" s="9"/>
      <c r="E4" s="9"/>
      <c r="F4" s="9" t="s">
        <v>11</v>
      </c>
      <c r="G4" s="9"/>
      <c r="H4" s="1">
        <f>B4*F3</f>
        <v>12</v>
      </c>
      <c r="I4" s="34">
        <f>(H4*(0.65+0.01*C40))</f>
        <v>8.64</v>
      </c>
      <c r="J4" t="s">
        <v>86</v>
      </c>
      <c r="K4">
        <v>1</v>
      </c>
      <c r="L4">
        <v>50</v>
      </c>
      <c r="M4">
        <f>(I4/K4)</f>
        <v>8.64</v>
      </c>
      <c r="N4">
        <f>I4*I1*L4</f>
        <v>3456</v>
      </c>
    </row>
    <row r="5" spans="1:16" x14ac:dyDescent="0.25">
      <c r="A5" s="1" t="s">
        <v>66</v>
      </c>
      <c r="B5" s="1">
        <v>2</v>
      </c>
      <c r="C5" s="1"/>
      <c r="D5" s="9" t="s">
        <v>11</v>
      </c>
      <c r="E5" s="9"/>
      <c r="F5" s="9"/>
      <c r="G5" s="9"/>
      <c r="H5" s="1">
        <f>B5*D3</f>
        <v>6</v>
      </c>
      <c r="I5" s="34">
        <f>(H5*(0.65+0.01*C40))</f>
        <v>4.32</v>
      </c>
      <c r="J5" t="s">
        <v>87</v>
      </c>
      <c r="K5">
        <v>1</v>
      </c>
      <c r="L5">
        <v>45</v>
      </c>
      <c r="M5">
        <f>I5/K5</f>
        <v>4.32</v>
      </c>
      <c r="N5">
        <f>I5*I1*L5</f>
        <v>1555.2</v>
      </c>
    </row>
    <row r="6" spans="1:16" x14ac:dyDescent="0.25">
      <c r="A6" s="26" t="s">
        <v>8</v>
      </c>
      <c r="B6" s="26"/>
      <c r="C6" s="26"/>
      <c r="D6" s="27">
        <v>4</v>
      </c>
      <c r="E6" s="27">
        <v>5</v>
      </c>
      <c r="F6" s="27">
        <v>7</v>
      </c>
      <c r="G6" s="27" t="s">
        <v>12</v>
      </c>
      <c r="H6" s="26"/>
      <c r="I6" s="34"/>
    </row>
    <row r="7" spans="1:16" s="30" customFormat="1" x14ac:dyDescent="0.25">
      <c r="A7" s="28" t="s">
        <v>68</v>
      </c>
      <c r="B7" s="28">
        <v>1</v>
      </c>
      <c r="C7" s="28"/>
      <c r="D7" s="29"/>
      <c r="E7" s="29"/>
      <c r="F7" s="29" t="s">
        <v>11</v>
      </c>
      <c r="G7" s="29"/>
      <c r="H7" s="28">
        <f>B7*F6</f>
        <v>7</v>
      </c>
      <c r="I7" s="34">
        <f>(H7*(0.65+0.01*C40))</f>
        <v>5.04</v>
      </c>
      <c r="J7" t="s">
        <v>11</v>
      </c>
      <c r="K7">
        <v>1</v>
      </c>
      <c r="L7">
        <v>50</v>
      </c>
      <c r="M7">
        <f>I7/K7</f>
        <v>5.04</v>
      </c>
      <c r="N7">
        <f>I7*I1*L7</f>
        <v>2016</v>
      </c>
      <c r="P7" s="31"/>
    </row>
    <row r="8" spans="1:16" x14ac:dyDescent="0.25">
      <c r="A8" s="26" t="s">
        <v>9</v>
      </c>
      <c r="B8" s="26">
        <v>3</v>
      </c>
      <c r="C8" s="26"/>
      <c r="D8" s="27">
        <v>3</v>
      </c>
      <c r="E8" s="27">
        <v>4</v>
      </c>
      <c r="F8" s="27">
        <v>6</v>
      </c>
      <c r="G8" s="27" t="s">
        <v>12</v>
      </c>
      <c r="H8" s="26"/>
      <c r="I8" s="34"/>
    </row>
    <row r="9" spans="1:16" s="30" customFormat="1" x14ac:dyDescent="0.25">
      <c r="A9" s="28" t="s">
        <v>69</v>
      </c>
      <c r="B9" s="28">
        <v>2</v>
      </c>
      <c r="C9" s="28"/>
      <c r="D9" s="29"/>
      <c r="E9" s="29"/>
      <c r="F9" s="29" t="s">
        <v>11</v>
      </c>
      <c r="G9" s="29"/>
      <c r="H9" s="28">
        <f>B9*F8</f>
        <v>12</v>
      </c>
      <c r="I9" s="34">
        <f>(H9*(0.65+0.01*C40))</f>
        <v>8.64</v>
      </c>
      <c r="J9" t="s">
        <v>88</v>
      </c>
      <c r="K9">
        <v>1</v>
      </c>
      <c r="L9">
        <v>55</v>
      </c>
      <c r="M9">
        <f>I9/K9</f>
        <v>8.64</v>
      </c>
      <c r="N9">
        <f>I9*I1*L9</f>
        <v>3801.6000000000004</v>
      </c>
      <c r="P9" s="31"/>
    </row>
    <row r="10" spans="1:16" x14ac:dyDescent="0.25">
      <c r="A10" s="26" t="s">
        <v>6</v>
      </c>
      <c r="B10" s="26">
        <v>1</v>
      </c>
      <c r="C10" s="26"/>
      <c r="D10" s="27">
        <v>7</v>
      </c>
      <c r="E10" s="27">
        <v>10</v>
      </c>
      <c r="F10" s="27">
        <v>15</v>
      </c>
      <c r="G10" s="27" t="s">
        <v>12</v>
      </c>
      <c r="H10" s="26"/>
      <c r="I10" s="34"/>
    </row>
    <row r="11" spans="1:16" s="30" customFormat="1" x14ac:dyDescent="0.25">
      <c r="A11" s="28" t="s">
        <v>72</v>
      </c>
      <c r="B11" s="28">
        <v>1</v>
      </c>
      <c r="C11" s="28"/>
      <c r="D11" s="29"/>
      <c r="E11" s="29"/>
      <c r="F11" s="29" t="s">
        <v>11</v>
      </c>
      <c r="G11" s="29"/>
      <c r="H11" s="28">
        <f>B11*F10</f>
        <v>15</v>
      </c>
      <c r="I11" s="34">
        <f>(H11*(0.65+0.01*C40))</f>
        <v>10.799999999999999</v>
      </c>
      <c r="J11" t="s">
        <v>89</v>
      </c>
      <c r="K11">
        <v>1</v>
      </c>
      <c r="L11">
        <v>60</v>
      </c>
      <c r="M11">
        <f>I11/K11</f>
        <v>10.799999999999999</v>
      </c>
      <c r="N11">
        <f>I11*I1*L11</f>
        <v>5183.9999999999991</v>
      </c>
      <c r="P11" s="31"/>
    </row>
    <row r="12" spans="1:16" s="30" customFormat="1" x14ac:dyDescent="0.25">
      <c r="A12" s="28" t="s">
        <v>73</v>
      </c>
      <c r="B12" s="28">
        <v>1</v>
      </c>
      <c r="C12" s="28"/>
      <c r="D12" s="29"/>
      <c r="E12" s="29" t="s">
        <v>11</v>
      </c>
      <c r="F12" s="29"/>
      <c r="G12" s="29"/>
      <c r="H12" s="28">
        <f>B12*E10</f>
        <v>10</v>
      </c>
      <c r="I12" s="34">
        <f>(H12*(0.65+0.01*C40))</f>
        <v>7.1999999999999993</v>
      </c>
      <c r="J12" t="s">
        <v>11</v>
      </c>
      <c r="K12">
        <v>1</v>
      </c>
      <c r="L12">
        <v>50</v>
      </c>
      <c r="M12">
        <f>I12/K12</f>
        <v>7.1999999999999993</v>
      </c>
      <c r="N12">
        <f>I12*I1*L12</f>
        <v>2879.9999999999995</v>
      </c>
      <c r="P12" s="31"/>
    </row>
    <row r="13" spans="1:16" x14ac:dyDescent="0.25">
      <c r="A13" s="26" t="s">
        <v>7</v>
      </c>
      <c r="B13" s="26">
        <v>1</v>
      </c>
      <c r="C13" s="26"/>
      <c r="D13" s="27">
        <v>5</v>
      </c>
      <c r="E13" s="27">
        <v>7</v>
      </c>
      <c r="F13" s="27">
        <v>10</v>
      </c>
      <c r="G13" s="27" t="s">
        <v>12</v>
      </c>
      <c r="H13" s="26"/>
      <c r="I13" s="34"/>
    </row>
    <row r="14" spans="1:16" s="30" customFormat="1" x14ac:dyDescent="0.25">
      <c r="A14" s="28" t="s">
        <v>70</v>
      </c>
      <c r="B14" s="28">
        <v>1</v>
      </c>
      <c r="C14" s="28"/>
      <c r="D14" s="29"/>
      <c r="E14" s="29"/>
      <c r="F14" s="29" t="s">
        <v>11</v>
      </c>
      <c r="G14" s="29"/>
      <c r="H14" s="28">
        <f>B14*F13</f>
        <v>10</v>
      </c>
      <c r="I14" s="34">
        <f>(H14*(0.65+0.01*C40))</f>
        <v>7.1999999999999993</v>
      </c>
      <c r="J14" t="s">
        <v>90</v>
      </c>
      <c r="K14">
        <v>1</v>
      </c>
      <c r="L14">
        <v>50</v>
      </c>
      <c r="M14">
        <f>I14/K14</f>
        <v>7.1999999999999993</v>
      </c>
      <c r="N14">
        <f>I14*I1*L14</f>
        <v>2879.9999999999995</v>
      </c>
      <c r="P14" s="31"/>
    </row>
    <row r="15" spans="1:16" s="30" customFormat="1" x14ac:dyDescent="0.25">
      <c r="A15" s="28" t="s">
        <v>71</v>
      </c>
      <c r="B15" s="28">
        <v>1</v>
      </c>
      <c r="C15" s="28"/>
      <c r="D15" s="29"/>
      <c r="E15" s="29"/>
      <c r="F15" s="29" t="s">
        <v>11</v>
      </c>
      <c r="G15" s="29"/>
      <c r="H15" s="28">
        <f>B15*F13</f>
        <v>10</v>
      </c>
      <c r="I15" s="34">
        <f>(H15*(0.65+0.01*C40))</f>
        <v>7.1999999999999993</v>
      </c>
      <c r="J15" t="s">
        <v>87</v>
      </c>
      <c r="K15">
        <v>1</v>
      </c>
      <c r="L15">
        <v>45</v>
      </c>
      <c r="M15">
        <f>I15/K15</f>
        <v>7.1999999999999993</v>
      </c>
      <c r="N15">
        <f>I15*I1*L15</f>
        <v>2591.9999999999995</v>
      </c>
      <c r="P15" s="31"/>
    </row>
    <row r="16" spans="1:16" s="3" customFormat="1" x14ac:dyDescent="0.25">
      <c r="A16" s="2" t="s">
        <v>13</v>
      </c>
      <c r="B16" s="52"/>
      <c r="C16" s="52"/>
      <c r="D16" s="52"/>
      <c r="E16" s="52"/>
      <c r="F16" s="52"/>
      <c r="G16" s="52"/>
      <c r="H16" s="2">
        <f>SUM(H3:H15)</f>
        <v>82</v>
      </c>
      <c r="I16" s="34"/>
      <c r="N16" s="3">
        <f>SUM(N4:N15)</f>
        <v>24364.799999999999</v>
      </c>
    </row>
    <row r="17" spans="1:12" x14ac:dyDescent="0.25">
      <c r="I17" s="34">
        <f>SUM(I4:I16)</f>
        <v>59.040000000000006</v>
      </c>
      <c r="L17">
        <f>SUM(L4:L16)/8</f>
        <v>50.625</v>
      </c>
    </row>
    <row r="18" spans="1:12" x14ac:dyDescent="0.25">
      <c r="A18" t="s">
        <v>75</v>
      </c>
      <c r="B18">
        <v>5</v>
      </c>
    </row>
    <row r="20" spans="1:12" ht="15.75" x14ac:dyDescent="0.25">
      <c r="A20" s="7" t="s">
        <v>34</v>
      </c>
      <c r="D20">
        <f>H22/B18</f>
        <v>11.808</v>
      </c>
    </row>
    <row r="21" spans="1:12" ht="15.75" x14ac:dyDescent="0.25">
      <c r="A21" s="7" t="s">
        <v>35</v>
      </c>
      <c r="D21">
        <f>50/H22</f>
        <v>0.84688346883468835</v>
      </c>
      <c r="G21" t="s">
        <v>38</v>
      </c>
      <c r="H21" s="33" t="s">
        <v>74</v>
      </c>
    </row>
    <row r="22" spans="1:12" ht="15.75" x14ac:dyDescent="0.25">
      <c r="A22" s="7" t="s">
        <v>36</v>
      </c>
      <c r="D22">
        <f>N16/H22</f>
        <v>412.6829268292683</v>
      </c>
      <c r="G22" t="s">
        <v>38</v>
      </c>
      <c r="H22">
        <f xml:space="preserve"> (H16 * (0.65 + 0.01 * C40))</f>
        <v>59.04</v>
      </c>
    </row>
    <row r="23" spans="1:12" ht="15.75" x14ac:dyDescent="0.25">
      <c r="A23" s="7" t="s">
        <v>37</v>
      </c>
      <c r="D23">
        <f>200/H22</f>
        <v>3.3875338753387534</v>
      </c>
    </row>
    <row r="25" spans="1:12" x14ac:dyDescent="0.25">
      <c r="A25" t="s">
        <v>14</v>
      </c>
    </row>
    <row r="26" spans="1:12" x14ac:dyDescent="0.25">
      <c r="A26" s="5" t="s">
        <v>15</v>
      </c>
      <c r="B26" s="3"/>
      <c r="C26" s="10">
        <v>0</v>
      </c>
      <c r="D26" s="12" t="s">
        <v>39</v>
      </c>
    </row>
    <row r="27" spans="1:12" x14ac:dyDescent="0.25">
      <c r="A27" t="s">
        <v>16</v>
      </c>
      <c r="C27" s="11">
        <v>1</v>
      </c>
      <c r="D27" s="12" t="s">
        <v>20</v>
      </c>
    </row>
    <row r="28" spans="1:12" x14ac:dyDescent="0.25">
      <c r="A28" t="s">
        <v>17</v>
      </c>
      <c r="C28" s="10">
        <v>0</v>
      </c>
      <c r="D28" s="12" t="s">
        <v>21</v>
      </c>
    </row>
    <row r="29" spans="1:12" x14ac:dyDescent="0.25">
      <c r="A29" t="s">
        <v>18</v>
      </c>
      <c r="C29" s="11">
        <v>1</v>
      </c>
      <c r="D29" s="12" t="s">
        <v>22</v>
      </c>
    </row>
    <row r="30" spans="1:12" x14ac:dyDescent="0.25">
      <c r="A30" t="s">
        <v>19</v>
      </c>
      <c r="C30" s="10">
        <v>0</v>
      </c>
      <c r="D30" s="12" t="s">
        <v>23</v>
      </c>
    </row>
    <row r="31" spans="1:12" x14ac:dyDescent="0.25">
      <c r="C31" s="11">
        <v>1</v>
      </c>
      <c r="D31" s="12" t="s">
        <v>24</v>
      </c>
    </row>
    <row r="32" spans="1:12" x14ac:dyDescent="0.25">
      <c r="A32" s="3"/>
      <c r="B32" s="3"/>
      <c r="C32" s="10">
        <v>0</v>
      </c>
      <c r="D32" s="12" t="s">
        <v>25</v>
      </c>
    </row>
    <row r="33" spans="3:4" x14ac:dyDescent="0.25">
      <c r="C33" s="11">
        <v>1</v>
      </c>
      <c r="D33" s="12" t="s">
        <v>26</v>
      </c>
    </row>
    <row r="34" spans="3:4" x14ac:dyDescent="0.25">
      <c r="C34" s="10">
        <v>0</v>
      </c>
      <c r="D34" s="12" t="s">
        <v>27</v>
      </c>
    </row>
    <row r="35" spans="3:4" x14ac:dyDescent="0.25">
      <c r="C35" s="11">
        <v>1</v>
      </c>
      <c r="D35" s="12" t="s">
        <v>28</v>
      </c>
    </row>
    <row r="36" spans="3:4" x14ac:dyDescent="0.25">
      <c r="C36" s="10">
        <v>0</v>
      </c>
      <c r="D36" s="12" t="s">
        <v>29</v>
      </c>
    </row>
    <row r="37" spans="3:4" x14ac:dyDescent="0.25">
      <c r="C37" s="11">
        <v>1</v>
      </c>
      <c r="D37" s="12" t="s">
        <v>30</v>
      </c>
    </row>
    <row r="38" spans="3:4" x14ac:dyDescent="0.25">
      <c r="C38" s="10">
        <v>0</v>
      </c>
      <c r="D38" s="12" t="s">
        <v>31</v>
      </c>
    </row>
    <row r="39" spans="3:4" x14ac:dyDescent="0.25">
      <c r="C39" s="11">
        <v>1</v>
      </c>
      <c r="D39" s="12" t="s">
        <v>32</v>
      </c>
    </row>
    <row r="40" spans="3:4" x14ac:dyDescent="0.25">
      <c r="C40" s="10">
        <f>SUM(C26:C39)</f>
        <v>7</v>
      </c>
      <c r="D40" s="8" t="s">
        <v>33</v>
      </c>
    </row>
  </sheetData>
  <mergeCells count="4">
    <mergeCell ref="A1:C1"/>
    <mergeCell ref="D1:F1"/>
    <mergeCell ref="G1:H2"/>
    <mergeCell ref="B16:G16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16" sqref="B16"/>
    </sheetView>
  </sheetViews>
  <sheetFormatPr defaultRowHeight="15" x14ac:dyDescent="0.25"/>
  <cols>
    <col min="1" max="1" width="50.140625" bestFit="1" customWidth="1"/>
    <col min="2" max="2" width="23.28515625" customWidth="1"/>
    <col min="3" max="3" width="20.28515625" customWidth="1"/>
    <col min="4" max="4" width="28" customWidth="1"/>
  </cols>
  <sheetData>
    <row r="1" spans="1:4" ht="40.5" customHeight="1" thickBot="1" x14ac:dyDescent="0.3">
      <c r="A1" s="16" t="s">
        <v>40</v>
      </c>
      <c r="B1" s="16" t="s">
        <v>41</v>
      </c>
      <c r="C1" s="16" t="s">
        <v>42</v>
      </c>
      <c r="D1" s="16" t="s">
        <v>43</v>
      </c>
    </row>
    <row r="2" spans="1:4" ht="24.75" thickTop="1" thickBot="1" x14ac:dyDescent="0.3">
      <c r="A2" s="17" t="s">
        <v>44</v>
      </c>
      <c r="B2" s="17">
        <v>12.1</v>
      </c>
      <c r="C2" s="17">
        <v>168</v>
      </c>
      <c r="D2" s="17">
        <v>3</v>
      </c>
    </row>
    <row r="3" spans="1:4" ht="24" thickBot="1" x14ac:dyDescent="0.3">
      <c r="A3" s="18" t="s">
        <v>45</v>
      </c>
      <c r="B3" s="18">
        <v>27.2</v>
      </c>
      <c r="C3" s="18">
        <v>440</v>
      </c>
      <c r="D3" s="18">
        <v>5</v>
      </c>
    </row>
    <row r="4" spans="1:4" ht="24" thickBot="1" x14ac:dyDescent="0.3">
      <c r="A4" s="18" t="s">
        <v>46</v>
      </c>
      <c r="B4" s="18">
        <v>39.299999999999997</v>
      </c>
      <c r="C4" s="19">
        <f>SUM(C2:C3)</f>
        <v>608</v>
      </c>
      <c r="D4" s="19">
        <f>SUM(D2:D3)</f>
        <v>8</v>
      </c>
    </row>
    <row r="7" spans="1:4" ht="15.75" x14ac:dyDescent="0.25">
      <c r="A7" s="7" t="s">
        <v>76</v>
      </c>
      <c r="B7">
        <f>B4/D4</f>
        <v>4.9124999999999996</v>
      </c>
    </row>
    <row r="8" spans="1:4" ht="15.75" x14ac:dyDescent="0.25">
      <c r="A8" s="7" t="s">
        <v>77</v>
      </c>
      <c r="B8">
        <f>1000/B4</f>
        <v>25.445292620865143</v>
      </c>
    </row>
    <row r="9" spans="1:4" ht="15.75" x14ac:dyDescent="0.25">
      <c r="A9" s="7" t="s">
        <v>78</v>
      </c>
      <c r="B9">
        <f>C4/B4</f>
        <v>15.470737913486007</v>
      </c>
    </row>
    <row r="10" spans="1:4" ht="15.75" x14ac:dyDescent="0.25">
      <c r="A10" s="7" t="s">
        <v>79</v>
      </c>
      <c r="B10">
        <f>200/B4</f>
        <v>5.0890585241730282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G23" sqref="G23"/>
    </sheetView>
  </sheetViews>
  <sheetFormatPr defaultRowHeight="15" x14ac:dyDescent="0.25"/>
  <cols>
    <col min="1" max="1" width="17.7109375" customWidth="1"/>
    <col min="2" max="2" width="21.140625" bestFit="1" customWidth="1"/>
  </cols>
  <sheetData>
    <row r="1" spans="1:6" s="3" customFormat="1" x14ac:dyDescent="0.25">
      <c r="A1" s="15" t="s">
        <v>48</v>
      </c>
      <c r="B1" s="15" t="s">
        <v>49</v>
      </c>
      <c r="C1" s="15" t="s">
        <v>50</v>
      </c>
      <c r="D1" s="15" t="s">
        <v>51</v>
      </c>
      <c r="E1" s="15" t="s">
        <v>52</v>
      </c>
      <c r="F1" s="15" t="s">
        <v>53</v>
      </c>
    </row>
    <row r="2" spans="1:6" s="3" customFormat="1" x14ac:dyDescent="0.25">
      <c r="A2" s="15" t="s">
        <v>47</v>
      </c>
      <c r="B2" s="15"/>
      <c r="C2" s="15"/>
      <c r="D2" s="15"/>
      <c r="E2" s="15"/>
      <c r="F2" s="15"/>
    </row>
    <row r="3" spans="1:6" x14ac:dyDescent="0.25">
      <c r="A3" s="14" t="s">
        <v>54</v>
      </c>
      <c r="B3" s="14">
        <v>3</v>
      </c>
      <c r="C3" s="14">
        <v>0.5</v>
      </c>
      <c r="D3" s="14">
        <v>9</v>
      </c>
      <c r="E3" s="14">
        <v>1</v>
      </c>
      <c r="F3" s="13">
        <f t="shared" ref="F3:F10" si="0">SUM(B3:E3)</f>
        <v>13.5</v>
      </c>
    </row>
    <row r="4" spans="1:6" x14ac:dyDescent="0.25">
      <c r="A4" s="14" t="s">
        <v>55</v>
      </c>
      <c r="B4" s="14">
        <v>2</v>
      </c>
      <c r="C4" s="14">
        <v>3</v>
      </c>
      <c r="D4" s="14">
        <v>10</v>
      </c>
      <c r="E4" s="14">
        <v>1</v>
      </c>
      <c r="F4" s="13">
        <f t="shared" si="0"/>
        <v>16</v>
      </c>
    </row>
    <row r="5" spans="1:6" x14ac:dyDescent="0.25">
      <c r="A5" s="14" t="s">
        <v>56</v>
      </c>
      <c r="B5" s="14">
        <v>1</v>
      </c>
      <c r="C5" s="14">
        <v>1</v>
      </c>
      <c r="D5" s="14">
        <v>2</v>
      </c>
      <c r="E5" s="14">
        <v>1</v>
      </c>
      <c r="F5" s="13">
        <f t="shared" si="0"/>
        <v>5</v>
      </c>
    </row>
    <row r="6" spans="1:6" x14ac:dyDescent="0.25">
      <c r="A6" s="14" t="s">
        <v>57</v>
      </c>
      <c r="B6" s="14">
        <v>2</v>
      </c>
      <c r="C6" s="14">
        <v>3</v>
      </c>
      <c r="D6" s="14">
        <v>5</v>
      </c>
      <c r="E6" s="14">
        <v>1</v>
      </c>
      <c r="F6" s="13">
        <f t="shared" si="0"/>
        <v>11</v>
      </c>
    </row>
    <row r="7" spans="1:6" x14ac:dyDescent="0.25">
      <c r="A7" s="14" t="s">
        <v>58</v>
      </c>
      <c r="B7" s="14">
        <v>4</v>
      </c>
      <c r="C7" s="14">
        <v>2</v>
      </c>
      <c r="D7" s="14">
        <v>6</v>
      </c>
      <c r="E7" s="14">
        <v>1</v>
      </c>
      <c r="F7" s="13">
        <f t="shared" si="0"/>
        <v>13</v>
      </c>
    </row>
    <row r="8" spans="1:6" x14ac:dyDescent="0.25">
      <c r="A8" s="14" t="s">
        <v>59</v>
      </c>
      <c r="B8" s="14">
        <v>5</v>
      </c>
      <c r="C8" s="14">
        <v>2</v>
      </c>
      <c r="D8" s="14">
        <v>7</v>
      </c>
      <c r="E8" s="14">
        <v>1</v>
      </c>
      <c r="F8" s="13">
        <f t="shared" si="0"/>
        <v>15</v>
      </c>
    </row>
    <row r="9" spans="1:6" x14ac:dyDescent="0.25">
      <c r="A9" s="14" t="s">
        <v>60</v>
      </c>
      <c r="B9" s="14">
        <v>2</v>
      </c>
      <c r="C9" s="14">
        <v>2</v>
      </c>
      <c r="D9" s="14">
        <v>2</v>
      </c>
      <c r="E9" s="14">
        <v>1</v>
      </c>
      <c r="F9" s="13">
        <f t="shared" si="0"/>
        <v>7</v>
      </c>
    </row>
    <row r="10" spans="1:6" x14ac:dyDescent="0.25">
      <c r="A10" s="14" t="s">
        <v>61</v>
      </c>
      <c r="B10" s="14">
        <v>1</v>
      </c>
      <c r="C10" s="14">
        <v>2</v>
      </c>
      <c r="D10" s="14">
        <v>1</v>
      </c>
      <c r="E10" s="14">
        <v>1</v>
      </c>
      <c r="F10" s="13">
        <f t="shared" si="0"/>
        <v>5</v>
      </c>
    </row>
    <row r="11" spans="1:6" x14ac:dyDescent="0.25">
      <c r="A11" s="13" t="s">
        <v>62</v>
      </c>
      <c r="B11" s="13">
        <f t="shared" ref="B11:F11" si="1">SUM(B3:B10)</f>
        <v>20</v>
      </c>
      <c r="C11" s="13">
        <f t="shared" si="1"/>
        <v>15.5</v>
      </c>
      <c r="D11" s="13">
        <f t="shared" si="1"/>
        <v>42</v>
      </c>
      <c r="E11" s="13">
        <f t="shared" si="1"/>
        <v>8</v>
      </c>
      <c r="F11" s="13">
        <f t="shared" si="1"/>
        <v>85.5</v>
      </c>
    </row>
    <row r="12" spans="1:6" x14ac:dyDescent="0.25">
      <c r="A12" s="13" t="s">
        <v>64</v>
      </c>
      <c r="B12" s="13">
        <f>B11*75</f>
        <v>1500</v>
      </c>
      <c r="C12" s="13">
        <f>C11*50</f>
        <v>775</v>
      </c>
      <c r="D12" s="13">
        <f>D11*30</f>
        <v>1260</v>
      </c>
      <c r="E12" s="13">
        <f>E11*20</f>
        <v>160</v>
      </c>
      <c r="F12" s="13"/>
    </row>
    <row r="13" spans="1:6" x14ac:dyDescent="0.25">
      <c r="A13" s="13" t="s">
        <v>63</v>
      </c>
      <c r="B13" s="13">
        <f t="shared" ref="B13:E13" si="2">B11*B12</f>
        <v>30000</v>
      </c>
      <c r="C13" s="13">
        <f t="shared" si="2"/>
        <v>12012.5</v>
      </c>
      <c r="D13" s="13">
        <f t="shared" si="2"/>
        <v>52920</v>
      </c>
      <c r="E13" s="13">
        <f t="shared" si="2"/>
        <v>1280</v>
      </c>
      <c r="F13" s="15">
        <f>SUM(B13:E13)</f>
        <v>96212.5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Pontos por Função</vt:lpstr>
      <vt:lpstr>FP - por f</vt:lpstr>
      <vt:lpstr>LOC</vt:lpstr>
      <vt:lpstr>Esforço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Juliana</cp:lastModifiedBy>
  <dcterms:created xsi:type="dcterms:W3CDTF">2010-08-09T02:31:52Z</dcterms:created>
  <dcterms:modified xsi:type="dcterms:W3CDTF">2014-01-09T00:36:47Z</dcterms:modified>
</cp:coreProperties>
</file>